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rnard\Documents\GMU\Workshops\"/>
    </mc:Choice>
  </mc:AlternateContent>
  <xr:revisionPtr revIDLastSave="0" documentId="13_ncr:1_{05991345-2BCE-4438-965D-AE34A0FB0096}" xr6:coauthVersionLast="47" xr6:coauthVersionMax="47" xr10:uidLastSave="{00000000-0000-0000-0000-000000000000}"/>
  <bookViews>
    <workbookView xWindow="2985" yWindow="210" windowWidth="24705" windowHeight="14160" xr2:uid="{00000000-000D-0000-FFFF-FFFF00000000}"/>
  </bookViews>
  <sheets>
    <sheet name="Sheet1" sheetId="1" r:id="rId1"/>
    <sheet name="Sheet2" sheetId="2" r:id="rId2"/>
    <sheet name="Sheet3" sheetId="3" r:id="rId3"/>
  </sheets>
  <calcPr calcId="191029"/>
</workbook>
</file>

<file path=xl/calcChain.xml><?xml version="1.0" encoding="utf-8"?>
<calcChain xmlns="http://schemas.openxmlformats.org/spreadsheetml/2006/main">
  <c r="D5" i="1" l="1"/>
  <c r="D6" i="1" s="1"/>
  <c r="H11" i="1"/>
  <c r="F11" i="1"/>
  <c r="D11" i="1"/>
  <c r="C15" i="1"/>
  <c r="D15" i="1" s="1"/>
  <c r="C16" i="1"/>
  <c r="D16" i="1" s="1"/>
  <c r="I13" i="1"/>
  <c r="H13" i="1"/>
  <c r="G13" i="1"/>
  <c r="F13" i="1"/>
  <c r="E13" i="1"/>
  <c r="D13" i="1"/>
  <c r="D14" i="1" s="1"/>
  <c r="D17" i="1" s="1"/>
  <c r="H5" i="1"/>
  <c r="H6" i="1" s="1"/>
  <c r="F5" i="1"/>
  <c r="F6" i="1" s="1"/>
  <c r="D18" i="1" l="1"/>
  <c r="D19" i="1" s="1"/>
  <c r="D24" i="1" s="1"/>
  <c r="H14" i="1"/>
  <c r="F14" i="1"/>
  <c r="H15" i="1"/>
  <c r="F15" i="1"/>
  <c r="I14" i="1"/>
  <c r="G14" i="1"/>
  <c r="E14" i="1"/>
  <c r="H16" i="1"/>
  <c r="F16" i="1"/>
  <c r="D25" i="1" l="1"/>
  <c r="D28" i="1" s="1"/>
  <c r="F17" i="1"/>
  <c r="F18" i="1" s="1"/>
  <c r="F19" i="1" s="1"/>
  <c r="F24" i="1" s="1"/>
  <c r="H17" i="1"/>
  <c r="H18" i="1" s="1"/>
  <c r="H19" i="1" s="1"/>
  <c r="H24" i="1" s="1"/>
  <c r="H25" i="1" l="1"/>
  <c r="H28" i="1" s="1"/>
  <c r="F25" i="1"/>
  <c r="F28" i="1" s="1"/>
</calcChain>
</file>

<file path=xl/sharedStrings.xml><?xml version="1.0" encoding="utf-8"?>
<sst xmlns="http://schemas.openxmlformats.org/spreadsheetml/2006/main" count="41" uniqueCount="36">
  <si>
    <t>Salary/Profit split</t>
  </si>
  <si>
    <t>Total profit</t>
  </si>
  <si>
    <t>Payroll processing expense</t>
  </si>
  <si>
    <t>Accounting &amp; tax preparation</t>
  </si>
  <si>
    <t>Self Employment tax</t>
  </si>
  <si>
    <t>Actual savings</t>
  </si>
  <si>
    <t>Tax Savings</t>
  </si>
  <si>
    <t>SS/MED on salary only</t>
  </si>
  <si>
    <t>Additional Expenses</t>
  </si>
  <si>
    <t>Income tax base</t>
  </si>
  <si>
    <t>Gross Salary</t>
  </si>
  <si>
    <t>Distribution</t>
  </si>
  <si>
    <t>Sole Proprietor (Single-owner LLC)</t>
  </si>
  <si>
    <t>S-Corporation</t>
  </si>
  <si>
    <t>Annual IRS Personal Tax Return 1040 with Schedules C and SE</t>
  </si>
  <si>
    <t>Split (change to see the effect)</t>
  </si>
  <si>
    <t>Virginia Unemployment Tax (1)</t>
  </si>
  <si>
    <t>Federal Unemployment Tax/FUTA (2)</t>
  </si>
  <si>
    <t>(1)</t>
  </si>
  <si>
    <t>(2)</t>
  </si>
  <si>
    <t>Notes:</t>
  </si>
  <si>
    <t>(3)</t>
  </si>
  <si>
    <t>The maximum Virginia umployment tax is 6.2% of a cap of $8,000 of gross salary.</t>
  </si>
  <si>
    <t>The maximum Federal umployment tax (FUTA) is 6% of a cap of $7,000 of gross salary.</t>
  </si>
  <si>
    <t>Income tax base minus QBI deduction</t>
  </si>
  <si>
    <r>
      <t>Total Profit (</t>
    </r>
    <r>
      <rPr>
        <b/>
        <sz val="11"/>
        <color rgb="FFFF0000"/>
        <rFont val="Calibri"/>
        <family val="2"/>
        <scheme val="minor"/>
      </rPr>
      <t>change it to experiment</t>
    </r>
    <r>
      <rPr>
        <b/>
        <sz val="11"/>
        <color theme="1"/>
        <rFont val="Calibri"/>
        <family val="2"/>
        <scheme val="minor"/>
      </rPr>
      <t>)</t>
    </r>
  </si>
  <si>
    <t>Income tax base difference (3) (4)</t>
  </si>
  <si>
    <t>(4)</t>
  </si>
  <si>
    <t>Total Payroll taxes</t>
  </si>
  <si>
    <t>Income split</t>
  </si>
  <si>
    <t>To see the effect of the salary/distribution split change cell C12 ONLY</t>
  </si>
  <si>
    <t>Changing other cells will break the formulas.</t>
  </si>
  <si>
    <t>To try different scenarios, change cells D5, F5, and H5 ONLY</t>
  </si>
  <si>
    <t>The income tax base is HIGHER with a higher profit when filing as an S-Corp. But the tax benefit is unknown because it's based on form 1040 total income and tax tables.</t>
  </si>
  <si>
    <t>The 20% QBI deduction only applies to the S-Corp distribution portion of the income, not the entire income when filing as an LLC.</t>
  </si>
  <si>
    <t xml:space="preserve">IRS Form 2553 to apply for S-Corp filing, and S-Corp Annual Tax Return IRS Form 1120-S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</si>
</sst>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(* #,##0_);_(* \(#,##0\);_(* &quot;-&quot;??_);_(@_)"/>
    <numFmt numFmtId="165" formatCode="0.0%"/>
    <numFmt numFmtId="166" formatCode="&quot;$&quot;#,##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4">
    <xf numFmtId="0" fontId="0" fillId="0" borderId="0" xfId="0"/>
    <xf numFmtId="43" fontId="0" fillId="0" borderId="0" xfId="1" applyFont="1" applyBorder="1"/>
    <xf numFmtId="166" fontId="0" fillId="0" borderId="6" xfId="1" applyNumberFormat="1" applyFont="1" applyBorder="1"/>
    <xf numFmtId="0" fontId="0" fillId="0" borderId="8" xfId="0" applyBorder="1" applyAlignment="1">
      <alignment horizontal="left"/>
    </xf>
    <xf numFmtId="166" fontId="0" fillId="0" borderId="1" xfId="0" applyNumberFormat="1" applyBorder="1"/>
    <xf numFmtId="0" fontId="0" fillId="0" borderId="8" xfId="0" applyBorder="1"/>
    <xf numFmtId="10" fontId="0" fillId="0" borderId="0" xfId="0" applyNumberFormat="1"/>
    <xf numFmtId="0" fontId="2" fillId="0" borderId="8" xfId="0" applyFont="1" applyBorder="1" applyAlignment="1">
      <alignment horizontal="left"/>
    </xf>
    <xf numFmtId="10" fontId="2" fillId="0" borderId="0" xfId="0" applyNumberFormat="1" applyFont="1" applyAlignment="1">
      <alignment horizontal="right"/>
    </xf>
    <xf numFmtId="166" fontId="0" fillId="0" borderId="7" xfId="1" applyNumberFormat="1" applyFont="1" applyBorder="1"/>
    <xf numFmtId="0" fontId="0" fillId="0" borderId="6" xfId="0" applyBorder="1"/>
    <xf numFmtId="0" fontId="0" fillId="0" borderId="17" xfId="0" applyBorder="1" applyAlignment="1">
      <alignment horizontal="left"/>
    </xf>
    <xf numFmtId="10" fontId="0" fillId="0" borderId="18" xfId="0" applyNumberFormat="1" applyBorder="1" applyAlignment="1">
      <alignment horizontal="right"/>
    </xf>
    <xf numFmtId="10" fontId="2" fillId="0" borderId="14" xfId="0" applyNumberFormat="1" applyFont="1" applyBorder="1" applyAlignment="1">
      <alignment horizontal="right"/>
    </xf>
    <xf numFmtId="0" fontId="2" fillId="0" borderId="12" xfId="0" applyFont="1" applyBorder="1" applyAlignment="1">
      <alignment horizontal="left"/>
    </xf>
    <xf numFmtId="0" fontId="0" fillId="0" borderId="17" xfId="0" applyBorder="1" applyAlignment="1">
      <alignment horizontal="left" indent="2"/>
    </xf>
    <xf numFmtId="0" fontId="0" fillId="0" borderId="9" xfId="0" applyBorder="1" applyAlignment="1">
      <alignment horizontal="left" indent="2"/>
    </xf>
    <xf numFmtId="9" fontId="4" fillId="0" borderId="20" xfId="1" applyNumberFormat="1" applyFont="1" applyBorder="1" applyAlignment="1">
      <alignment horizontal="center" vertical="center"/>
    </xf>
    <xf numFmtId="165" fontId="0" fillId="0" borderId="1" xfId="0" applyNumberFormat="1" applyBorder="1" applyAlignment="1">
      <alignment horizontal="right"/>
    </xf>
    <xf numFmtId="165" fontId="0" fillId="0" borderId="18" xfId="0" applyNumberFormat="1" applyBorder="1" applyAlignment="1">
      <alignment horizontal="right"/>
    </xf>
    <xf numFmtId="166" fontId="0" fillId="0" borderId="11" xfId="0" applyNumberFormat="1" applyBorder="1" applyAlignment="1">
      <alignment horizontal="right"/>
    </xf>
    <xf numFmtId="10" fontId="0" fillId="0" borderId="25" xfId="0" applyNumberFormat="1" applyBorder="1" applyAlignment="1">
      <alignment horizontal="right"/>
    </xf>
    <xf numFmtId="0" fontId="2" fillId="0" borderId="0" xfId="0" applyFont="1"/>
    <xf numFmtId="0" fontId="2" fillId="0" borderId="2" xfId="0" applyFont="1" applyBorder="1" applyAlignment="1">
      <alignment horizontal="left"/>
    </xf>
    <xf numFmtId="0" fontId="0" fillId="0" borderId="27" xfId="0" applyBorder="1"/>
    <xf numFmtId="0" fontId="2" fillId="0" borderId="29" xfId="0" applyFont="1" applyBorder="1"/>
    <xf numFmtId="10" fontId="0" fillId="0" borderId="30" xfId="0" applyNumberFormat="1" applyBorder="1"/>
    <xf numFmtId="0" fontId="0" fillId="0" borderId="15" xfId="0" applyBorder="1" applyAlignment="1">
      <alignment horizontal="right"/>
    </xf>
    <xf numFmtId="164" fontId="0" fillId="0" borderId="16" xfId="0" applyNumberFormat="1" applyBorder="1" applyAlignment="1">
      <alignment horizontal="right"/>
    </xf>
    <xf numFmtId="0" fontId="7" fillId="0" borderId="0" xfId="0" applyFont="1"/>
    <xf numFmtId="166" fontId="0" fillId="0" borderId="8" xfId="0" applyNumberFormat="1" applyBorder="1"/>
    <xf numFmtId="166" fontId="2" fillId="0" borderId="17" xfId="0" applyNumberFormat="1" applyFont="1" applyBorder="1"/>
    <xf numFmtId="166" fontId="2" fillId="0" borderId="19" xfId="1" applyNumberFormat="1" applyFont="1" applyBorder="1"/>
    <xf numFmtId="43" fontId="4" fillId="0" borderId="15" xfId="1" applyFont="1" applyBorder="1" applyAlignment="1">
      <alignment horizontal="right"/>
    </xf>
    <xf numFmtId="0" fontId="2" fillId="0" borderId="0" xfId="0" applyFont="1" applyAlignment="1">
      <alignment horizontal="right" indent="1"/>
    </xf>
    <xf numFmtId="166" fontId="2" fillId="0" borderId="0" xfId="1" applyNumberFormat="1" applyFont="1" applyBorder="1" applyAlignment="1">
      <alignment horizontal="center"/>
    </xf>
    <xf numFmtId="166" fontId="0" fillId="0" borderId="0" xfId="0" applyNumberFormat="1" applyAlignment="1">
      <alignment horizontal="center"/>
    </xf>
    <xf numFmtId="165" fontId="0" fillId="0" borderId="26" xfId="0" applyNumberFormat="1" applyBorder="1"/>
    <xf numFmtId="166" fontId="0" fillId="0" borderId="2" xfId="0" applyNumberFormat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0" fontId="2" fillId="0" borderId="2" xfId="0" applyFont="1" applyBorder="1" applyAlignment="1">
      <alignment horizontal="right" indent="1"/>
    </xf>
    <xf numFmtId="0" fontId="2" fillId="0" borderId="3" xfId="0" applyFont="1" applyBorder="1" applyAlignment="1">
      <alignment horizontal="right" indent="1"/>
    </xf>
    <xf numFmtId="166" fontId="2" fillId="0" borderId="2" xfId="1" applyNumberFormat="1" applyFont="1" applyBorder="1" applyAlignment="1">
      <alignment horizontal="center"/>
    </xf>
    <xf numFmtId="166" fontId="2" fillId="0" borderId="3" xfId="1" applyNumberFormat="1" applyFont="1" applyBorder="1" applyAlignment="1">
      <alignment horizontal="center"/>
    </xf>
    <xf numFmtId="166" fontId="0" fillId="0" borderId="12" xfId="1" applyNumberFormat="1" applyFont="1" applyBorder="1" applyAlignment="1">
      <alignment horizontal="center"/>
    </xf>
    <xf numFmtId="166" fontId="0" fillId="0" borderId="13" xfId="1" applyNumberFormat="1" applyFont="1" applyBorder="1" applyAlignment="1">
      <alignment horizontal="center"/>
    </xf>
    <xf numFmtId="166" fontId="0" fillId="0" borderId="9" xfId="1" applyNumberFormat="1" applyFont="1" applyBorder="1" applyAlignment="1">
      <alignment horizontal="center"/>
    </xf>
    <xf numFmtId="166" fontId="0" fillId="0" borderId="10" xfId="1" applyNumberFormat="1" applyFont="1" applyBorder="1" applyAlignment="1">
      <alignment horizontal="center"/>
    </xf>
    <xf numFmtId="166" fontId="0" fillId="0" borderId="26" xfId="0" applyNumberFormat="1" applyBorder="1" applyAlignment="1">
      <alignment horizontal="center"/>
    </xf>
    <xf numFmtId="166" fontId="0" fillId="0" borderId="28" xfId="0" applyNumberFormat="1" applyBorder="1" applyAlignment="1">
      <alignment horizontal="center"/>
    </xf>
    <xf numFmtId="166" fontId="2" fillId="0" borderId="12" xfId="1" applyNumberFormat="1" applyFont="1" applyBorder="1" applyAlignment="1">
      <alignment horizontal="center"/>
    </xf>
    <xf numFmtId="166" fontId="2" fillId="0" borderId="13" xfId="1" applyNumberFormat="1" applyFont="1" applyBorder="1" applyAlignment="1">
      <alignment horizontal="center"/>
    </xf>
    <xf numFmtId="166" fontId="0" fillId="0" borderId="30" xfId="0" applyNumberFormat="1" applyBorder="1" applyAlignment="1">
      <alignment horizontal="center"/>
    </xf>
    <xf numFmtId="37" fontId="2" fillId="0" borderId="4" xfId="1" applyNumberFormat="1" applyFont="1" applyBorder="1" applyAlignment="1">
      <alignment horizontal="center" vertical="center"/>
    </xf>
    <xf numFmtId="37" fontId="2" fillId="0" borderId="5" xfId="1" applyNumberFormat="1" applyFont="1" applyBorder="1" applyAlignment="1">
      <alignment horizontal="center" vertical="center"/>
    </xf>
    <xf numFmtId="37" fontId="2" fillId="0" borderId="24" xfId="1" applyNumberFormat="1" applyFont="1" applyBorder="1" applyAlignment="1">
      <alignment horizontal="center" vertical="center"/>
    </xf>
    <xf numFmtId="0" fontId="2" fillId="0" borderId="4" xfId="0" applyFont="1" applyBorder="1"/>
    <xf numFmtId="0" fontId="2" fillId="0" borderId="24" xfId="0" applyFont="1" applyBorder="1"/>
    <xf numFmtId="0" fontId="2" fillId="0" borderId="27" xfId="0" applyFont="1" applyBorder="1" applyAlignment="1">
      <alignment horizontal="left"/>
    </xf>
    <xf numFmtId="0" fontId="2" fillId="0" borderId="26" xfId="0" applyFont="1" applyBorder="1" applyAlignment="1">
      <alignment horizontal="left"/>
    </xf>
    <xf numFmtId="0" fontId="3" fillId="2" borderId="21" xfId="0" applyFont="1" applyFill="1" applyBorder="1" applyAlignment="1">
      <alignment horizontal="center"/>
    </xf>
    <xf numFmtId="0" fontId="3" fillId="2" borderId="22" xfId="0" applyFont="1" applyFill="1" applyBorder="1" applyAlignment="1">
      <alignment horizontal="center"/>
    </xf>
    <xf numFmtId="0" fontId="3" fillId="2" borderId="23" xfId="0" applyFont="1" applyFill="1" applyBorder="1" applyAlignment="1">
      <alignment horizontal="center"/>
    </xf>
    <xf numFmtId="166" fontId="4" fillId="0" borderId="26" xfId="0" applyNumberFormat="1" applyFont="1" applyBorder="1" applyAlignment="1">
      <alignment horizontal="center"/>
    </xf>
    <xf numFmtId="166" fontId="4" fillId="0" borderId="28" xfId="0" applyNumberFormat="1" applyFont="1" applyBorder="1" applyAlignment="1">
      <alignment horizontal="center"/>
    </xf>
    <xf numFmtId="0" fontId="3" fillId="2" borderId="21" xfId="0" applyFont="1" applyFill="1" applyBorder="1" applyAlignment="1">
      <alignment horizontal="center" wrapText="1"/>
    </xf>
    <xf numFmtId="0" fontId="5" fillId="2" borderId="8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 wrapText="1"/>
    </xf>
    <xf numFmtId="0" fontId="3" fillId="2" borderId="2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0" fillId="0" borderId="8" xfId="0" applyBorder="1" applyAlignment="1">
      <alignment horizontal="right"/>
    </xf>
    <xf numFmtId="165" fontId="0" fillId="0" borderId="28" xfId="0" applyNumberFormat="1" applyBorder="1" applyAlignment="1">
      <alignment horizontal="right"/>
    </xf>
    <xf numFmtId="166" fontId="4" fillId="0" borderId="12" xfId="1" applyNumberFormat="1" applyFont="1" applyBorder="1" applyAlignment="1">
      <alignment horizontal="center"/>
    </xf>
    <xf numFmtId="166" fontId="4" fillId="0" borderId="13" xfId="1" applyNumberFormat="1" applyFont="1" applyBorder="1" applyAlignment="1">
      <alignment horizontal="center"/>
    </xf>
    <xf numFmtId="166" fontId="4" fillId="0" borderId="2" xfId="1" applyNumberFormat="1" applyFont="1" applyBorder="1" applyAlignment="1">
      <alignment horizontal="center"/>
    </xf>
    <xf numFmtId="166" fontId="4" fillId="0" borderId="3" xfId="1" applyNumberFormat="1" applyFont="1" applyBorder="1" applyAlignment="1">
      <alignment horizontal="center"/>
    </xf>
    <xf numFmtId="49" fontId="2" fillId="0" borderId="0" xfId="0" applyNumberFormat="1" applyFont="1"/>
    <xf numFmtId="0" fontId="2" fillId="0" borderId="0" xfId="0" quotePrefix="1" applyFont="1"/>
    <xf numFmtId="166" fontId="2" fillId="0" borderId="2" xfId="0" applyNumberFormat="1" applyFont="1" applyBorder="1" applyAlignment="1">
      <alignment horizontal="center"/>
    </xf>
    <xf numFmtId="166" fontId="2" fillId="0" borderId="3" xfId="0" applyNumberFormat="1" applyFont="1" applyBorder="1" applyAlignment="1">
      <alignment horizontal="center"/>
    </xf>
    <xf numFmtId="166" fontId="4" fillId="0" borderId="2" xfId="0" applyNumberFormat="1" applyFont="1" applyBorder="1" applyAlignment="1">
      <alignment horizontal="center"/>
    </xf>
    <xf numFmtId="166" fontId="4" fillId="0" borderId="3" xfId="0" applyNumberFormat="1" applyFont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166" fontId="0" fillId="0" borderId="31" xfId="0" applyNumberFormat="1" applyBorder="1" applyAlignment="1">
      <alignment horizontal="center"/>
    </xf>
    <xf numFmtId="0" fontId="4" fillId="0" borderId="0" xfId="0" applyFont="1"/>
    <xf numFmtId="49" fontId="0" fillId="3" borderId="8" xfId="1" applyNumberFormat="1" applyFont="1" applyFill="1" applyBorder="1" applyAlignment="1">
      <alignment horizontal="left"/>
    </xf>
    <xf numFmtId="49" fontId="0" fillId="3" borderId="1" xfId="1" applyNumberFormat="1" applyFont="1" applyFill="1" applyBorder="1" applyAlignment="1">
      <alignment horizontal="left"/>
    </xf>
    <xf numFmtId="9" fontId="0" fillId="3" borderId="7" xfId="2" applyFont="1" applyFill="1" applyBorder="1"/>
    <xf numFmtId="9" fontId="0" fillId="3" borderId="6" xfId="2" applyFont="1" applyFill="1" applyBorder="1"/>
    <xf numFmtId="0" fontId="0" fillId="3" borderId="9" xfId="0" applyFill="1" applyBorder="1"/>
    <xf numFmtId="0" fontId="0" fillId="3" borderId="32" xfId="0" applyFill="1" applyBorder="1"/>
    <xf numFmtId="166" fontId="0" fillId="3" borderId="33" xfId="1" applyNumberFormat="1" applyFont="1" applyFill="1" applyBorder="1"/>
    <xf numFmtId="166" fontId="0" fillId="3" borderId="10" xfId="1" applyNumberFormat="1" applyFont="1" applyFill="1" applyBorder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6"/>
  <sheetViews>
    <sheetView tabSelected="1" zoomScale="120" zoomScaleNormal="120" workbookViewId="0">
      <selection activeCell="J16" sqref="J16"/>
    </sheetView>
  </sheetViews>
  <sheetFormatPr defaultRowHeight="15" x14ac:dyDescent="0.25"/>
  <cols>
    <col min="1" max="1" width="3.28515625" customWidth="1"/>
    <col min="2" max="2" width="35.28515625" customWidth="1"/>
    <col min="3" max="3" width="8.5703125" bestFit="1" customWidth="1"/>
    <col min="4" max="9" width="11.7109375" customWidth="1"/>
  </cols>
  <sheetData>
    <row r="1" spans="2:9" ht="15.75" thickBot="1" x14ac:dyDescent="0.3">
      <c r="B1" s="85" t="s">
        <v>32</v>
      </c>
      <c r="F1" s="85" t="s">
        <v>31</v>
      </c>
    </row>
    <row r="2" spans="2:9" ht="21" x14ac:dyDescent="0.35">
      <c r="B2" s="60" t="s">
        <v>12</v>
      </c>
      <c r="C2" s="61"/>
      <c r="D2" s="61"/>
      <c r="E2" s="61"/>
      <c r="F2" s="61"/>
      <c r="G2" s="61"/>
      <c r="H2" s="61"/>
      <c r="I2" s="62"/>
    </row>
    <row r="3" spans="2:9" ht="21" x14ac:dyDescent="0.35">
      <c r="B3" s="66" t="s">
        <v>14</v>
      </c>
      <c r="C3" s="83"/>
      <c r="D3" s="83"/>
      <c r="E3" s="83"/>
      <c r="F3" s="83"/>
      <c r="G3" s="83"/>
      <c r="H3" s="83"/>
      <c r="I3" s="67"/>
    </row>
    <row r="4" spans="2:9" x14ac:dyDescent="0.25">
      <c r="B4" s="58" t="s">
        <v>25</v>
      </c>
      <c r="C4" s="59"/>
      <c r="D4" s="63">
        <v>25000</v>
      </c>
      <c r="E4" s="63"/>
      <c r="F4" s="63">
        <v>40000</v>
      </c>
      <c r="G4" s="63"/>
      <c r="H4" s="63">
        <v>100000</v>
      </c>
      <c r="I4" s="64"/>
    </row>
    <row r="5" spans="2:9" x14ac:dyDescent="0.25">
      <c r="B5" s="24" t="s">
        <v>4</v>
      </c>
      <c r="C5" s="37">
        <v>0.153</v>
      </c>
      <c r="D5" s="48">
        <f>D4*$C$5</f>
        <v>3825</v>
      </c>
      <c r="E5" s="48"/>
      <c r="F5" s="48">
        <f>F4*$C$5</f>
        <v>6120</v>
      </c>
      <c r="G5" s="48"/>
      <c r="H5" s="48">
        <f>H4*$C$5</f>
        <v>15300</v>
      </c>
      <c r="I5" s="49"/>
    </row>
    <row r="6" spans="2:9" ht="15.75" thickBot="1" x14ac:dyDescent="0.3">
      <c r="B6" s="25" t="s">
        <v>24</v>
      </c>
      <c r="C6" s="26"/>
      <c r="D6" s="52">
        <f>(D4-(D5/2))*0.8</f>
        <v>18470</v>
      </c>
      <c r="E6" s="52"/>
      <c r="F6" s="52">
        <f t="shared" ref="F6" si="0">(F4-(F5/2))*0.8</f>
        <v>29552</v>
      </c>
      <c r="G6" s="52"/>
      <c r="H6" s="52">
        <f t="shared" ref="H6" si="1">(H4-(H5/2))*0.8</f>
        <v>73880</v>
      </c>
      <c r="I6" s="84"/>
    </row>
    <row r="7" spans="2:9" x14ac:dyDescent="0.25">
      <c r="B7" s="22"/>
      <c r="C7" s="6"/>
      <c r="D7" s="36"/>
      <c r="E7" s="36"/>
      <c r="F7" s="36"/>
      <c r="G7" s="36"/>
      <c r="H7" s="36"/>
      <c r="I7" s="36"/>
    </row>
    <row r="8" spans="2:9" ht="15.75" thickBot="1" x14ac:dyDescent="0.3">
      <c r="B8" s="85" t="s">
        <v>30</v>
      </c>
      <c r="F8" s="85" t="s">
        <v>31</v>
      </c>
    </row>
    <row r="9" spans="2:9" ht="23.25" customHeight="1" x14ac:dyDescent="0.35">
      <c r="B9" s="65" t="s">
        <v>13</v>
      </c>
      <c r="C9" s="61"/>
      <c r="D9" s="61"/>
      <c r="E9" s="61"/>
      <c r="F9" s="61"/>
      <c r="G9" s="61"/>
      <c r="H9" s="61"/>
      <c r="I9" s="62"/>
    </row>
    <row r="10" spans="2:9" ht="23.25" customHeight="1" thickBot="1" x14ac:dyDescent="0.4">
      <c r="B10" s="68" t="s">
        <v>35</v>
      </c>
      <c r="C10" s="69"/>
      <c r="D10" s="69"/>
      <c r="E10" s="69"/>
      <c r="F10" s="69"/>
      <c r="G10" s="69"/>
      <c r="H10" s="69"/>
      <c r="I10" s="70"/>
    </row>
    <row r="11" spans="2:9" ht="15.75" thickBot="1" x14ac:dyDescent="0.3">
      <c r="B11" s="56" t="s">
        <v>1</v>
      </c>
      <c r="C11" s="57"/>
      <c r="D11" s="53">
        <f>D4</f>
        <v>25000</v>
      </c>
      <c r="E11" s="54"/>
      <c r="F11" s="55">
        <f>F4</f>
        <v>40000</v>
      </c>
      <c r="G11" s="54"/>
      <c r="H11" s="53">
        <f>H4</f>
        <v>100000</v>
      </c>
      <c r="I11" s="54"/>
    </row>
    <row r="12" spans="2:9" x14ac:dyDescent="0.25">
      <c r="B12" s="33" t="s">
        <v>15</v>
      </c>
      <c r="C12" s="17">
        <v>0.8</v>
      </c>
      <c r="D12" s="27" t="s">
        <v>10</v>
      </c>
      <c r="E12" s="28" t="s">
        <v>11</v>
      </c>
      <c r="F12" s="27" t="s">
        <v>10</v>
      </c>
      <c r="G12" s="28" t="s">
        <v>11</v>
      </c>
      <c r="H12" s="27" t="s">
        <v>10</v>
      </c>
      <c r="I12" s="28" t="s">
        <v>11</v>
      </c>
    </row>
    <row r="13" spans="2:9" x14ac:dyDescent="0.25">
      <c r="B13" s="86" t="s">
        <v>0</v>
      </c>
      <c r="C13" s="87"/>
      <c r="D13" s="88">
        <f>C12</f>
        <v>0.8</v>
      </c>
      <c r="E13" s="89">
        <f>100%-C12</f>
        <v>0.19999999999999996</v>
      </c>
      <c r="F13" s="88">
        <f>C12</f>
        <v>0.8</v>
      </c>
      <c r="G13" s="89">
        <f>100%-C12</f>
        <v>0.19999999999999996</v>
      </c>
      <c r="H13" s="88">
        <f>C12</f>
        <v>0.8</v>
      </c>
      <c r="I13" s="89">
        <f>100%-C12</f>
        <v>0.19999999999999996</v>
      </c>
    </row>
    <row r="14" spans="2:9" x14ac:dyDescent="0.25">
      <c r="B14" s="90" t="s">
        <v>29</v>
      </c>
      <c r="C14" s="91"/>
      <c r="D14" s="92">
        <f>D11*D13</f>
        <v>20000</v>
      </c>
      <c r="E14" s="93">
        <f>D11*E13</f>
        <v>4999.9999999999991</v>
      </c>
      <c r="F14" s="92">
        <f>F11*F13</f>
        <v>32000</v>
      </c>
      <c r="G14" s="93">
        <f>F11*G13</f>
        <v>7999.9999999999982</v>
      </c>
      <c r="H14" s="92">
        <f>H11*H13</f>
        <v>80000</v>
      </c>
      <c r="I14" s="93">
        <f>H11*I13</f>
        <v>19999.999999999996</v>
      </c>
    </row>
    <row r="15" spans="2:9" x14ac:dyDescent="0.25">
      <c r="B15" s="5" t="s">
        <v>16</v>
      </c>
      <c r="C15" s="4">
        <f>8000*0.062</f>
        <v>496</v>
      </c>
      <c r="D15" s="9">
        <f>C15</f>
        <v>496</v>
      </c>
      <c r="E15" s="10"/>
      <c r="F15" s="9">
        <f>C15</f>
        <v>496</v>
      </c>
      <c r="G15" s="10"/>
      <c r="H15" s="9">
        <f>C15</f>
        <v>496</v>
      </c>
      <c r="I15" s="10"/>
    </row>
    <row r="16" spans="2:9" x14ac:dyDescent="0.25">
      <c r="B16" s="5" t="s">
        <v>17</v>
      </c>
      <c r="C16" s="4">
        <f>7000*0.06</f>
        <v>420</v>
      </c>
      <c r="D16" s="9">
        <f>C16</f>
        <v>420</v>
      </c>
      <c r="E16" s="10"/>
      <c r="F16" s="9">
        <f>C16</f>
        <v>420</v>
      </c>
      <c r="G16" s="10"/>
      <c r="H16" s="9">
        <f>C16</f>
        <v>420</v>
      </c>
      <c r="I16" s="10"/>
    </row>
    <row r="17" spans="1:9" x14ac:dyDescent="0.25">
      <c r="B17" s="3" t="s">
        <v>7</v>
      </c>
      <c r="C17" s="18">
        <v>0.153</v>
      </c>
      <c r="D17" s="9">
        <f>D14*$C$17</f>
        <v>3060</v>
      </c>
      <c r="E17" s="10"/>
      <c r="F17" s="9">
        <f>F14*$C$17</f>
        <v>4896</v>
      </c>
      <c r="G17" s="10"/>
      <c r="H17" s="9">
        <f>H14*$C$17</f>
        <v>12240</v>
      </c>
      <c r="I17" s="10"/>
    </row>
    <row r="18" spans="1:9" x14ac:dyDescent="0.25">
      <c r="B18" s="71" t="s">
        <v>28</v>
      </c>
      <c r="C18" s="72"/>
      <c r="D18" s="44">
        <f>SUM(D15:D17)</f>
        <v>3976</v>
      </c>
      <c r="E18" s="45"/>
      <c r="F18" s="44">
        <f>SUM(F15:F17)</f>
        <v>5812</v>
      </c>
      <c r="G18" s="45"/>
      <c r="H18" s="44">
        <f>SUM(H15:H17)</f>
        <v>13156</v>
      </c>
      <c r="I18" s="45"/>
    </row>
    <row r="19" spans="1:9" x14ac:dyDescent="0.25">
      <c r="B19" s="14" t="s">
        <v>6</v>
      </c>
      <c r="C19" s="13"/>
      <c r="D19" s="73">
        <f>D5-D18</f>
        <v>-151</v>
      </c>
      <c r="E19" s="74"/>
      <c r="F19" s="50">
        <f>F5-F18</f>
        <v>308</v>
      </c>
      <c r="G19" s="51"/>
      <c r="H19" s="50">
        <f>H5-H18</f>
        <v>2144</v>
      </c>
      <c r="I19" s="51"/>
    </row>
    <row r="20" spans="1:9" x14ac:dyDescent="0.25">
      <c r="B20" s="7"/>
      <c r="C20" s="8"/>
      <c r="D20" s="31"/>
      <c r="E20" s="32"/>
      <c r="F20" s="31"/>
      <c r="G20" s="32"/>
      <c r="H20" s="31"/>
      <c r="I20" s="32"/>
    </row>
    <row r="21" spans="1:9" x14ac:dyDescent="0.25">
      <c r="B21" s="11" t="s">
        <v>8</v>
      </c>
      <c r="C21" s="12"/>
      <c r="D21" s="30"/>
      <c r="E21" s="2"/>
      <c r="F21" s="30"/>
      <c r="G21" s="2"/>
      <c r="H21" s="30"/>
      <c r="I21" s="2"/>
    </row>
    <row r="22" spans="1:9" x14ac:dyDescent="0.25">
      <c r="B22" s="15" t="s">
        <v>2</v>
      </c>
      <c r="C22" s="19"/>
      <c r="D22" s="44">
        <v>200</v>
      </c>
      <c r="E22" s="45"/>
      <c r="F22" s="44">
        <v>200</v>
      </c>
      <c r="G22" s="45"/>
      <c r="H22" s="44">
        <v>200</v>
      </c>
      <c r="I22" s="45"/>
    </row>
    <row r="23" spans="1:9" ht="15.75" thickBot="1" x14ac:dyDescent="0.3">
      <c r="B23" s="16" t="s">
        <v>3</v>
      </c>
      <c r="C23" s="20"/>
      <c r="D23" s="46">
        <v>500</v>
      </c>
      <c r="E23" s="47"/>
      <c r="F23" s="46">
        <v>500</v>
      </c>
      <c r="G23" s="47"/>
      <c r="H23" s="46">
        <v>500</v>
      </c>
      <c r="I23" s="47"/>
    </row>
    <row r="24" spans="1:9" ht="15.75" thickBot="1" x14ac:dyDescent="0.3">
      <c r="B24" s="40" t="s">
        <v>5</v>
      </c>
      <c r="C24" s="41"/>
      <c r="D24" s="75">
        <f>D19-D22-D23</f>
        <v>-851</v>
      </c>
      <c r="E24" s="76"/>
      <c r="F24" s="75">
        <f>F19-F22-F23</f>
        <v>-392</v>
      </c>
      <c r="G24" s="76"/>
      <c r="H24" s="42">
        <f>H19-H22-H23</f>
        <v>1444</v>
      </c>
      <c r="I24" s="43"/>
    </row>
    <row r="25" spans="1:9" ht="15.75" thickBot="1" x14ac:dyDescent="0.3">
      <c r="B25" s="23" t="s">
        <v>9</v>
      </c>
      <c r="C25" s="21"/>
      <c r="D25" s="38">
        <f>(D14-D18-D22-D23)+(0.8*(E14-(D17/2)))</f>
        <v>18100</v>
      </c>
      <c r="E25" s="39"/>
      <c r="F25" s="38">
        <f>(F14-F18-F22-F23)+(0.8*(G14-(F17/2)))</f>
        <v>29929.599999999999</v>
      </c>
      <c r="G25" s="39"/>
      <c r="H25" s="38">
        <f>(H14-H18-H22-H23)+(0.8*(I14-(H17/2)))</f>
        <v>77248</v>
      </c>
      <c r="I25" s="39"/>
    </row>
    <row r="26" spans="1:9" x14ac:dyDescent="0.25">
      <c r="B26" s="34"/>
      <c r="C26" s="34"/>
      <c r="D26" s="35"/>
      <c r="E26" s="35"/>
      <c r="F26" s="35"/>
      <c r="G26" s="35"/>
      <c r="H26" s="35"/>
      <c r="I26" s="35"/>
    </row>
    <row r="27" spans="1:9" ht="15.75" thickBot="1" x14ac:dyDescent="0.3">
      <c r="B27" s="34"/>
      <c r="C27" s="34"/>
      <c r="D27" s="35"/>
      <c r="E27" s="35"/>
      <c r="F27" s="35"/>
      <c r="G27" s="35"/>
      <c r="H27" s="35"/>
      <c r="I27" s="35"/>
    </row>
    <row r="28" spans="1:9" ht="15.75" thickBot="1" x14ac:dyDescent="0.3">
      <c r="B28" s="23" t="s">
        <v>26</v>
      </c>
      <c r="C28" s="21"/>
      <c r="D28" s="79">
        <f>D25-D6</f>
        <v>-370</v>
      </c>
      <c r="E28" s="80"/>
      <c r="F28" s="81">
        <f>F25-F6</f>
        <v>377.59999999999854</v>
      </c>
      <c r="G28" s="82"/>
      <c r="H28" s="81">
        <f>H25-H6</f>
        <v>3368</v>
      </c>
      <c r="I28" s="82"/>
    </row>
    <row r="29" spans="1:9" x14ac:dyDescent="0.25">
      <c r="E29" s="1"/>
      <c r="F29" s="1"/>
      <c r="I29" s="1"/>
    </row>
    <row r="30" spans="1:9" x14ac:dyDescent="0.25">
      <c r="A30" s="22" t="s">
        <v>20</v>
      </c>
      <c r="B30" s="22"/>
      <c r="E30" s="1"/>
      <c r="F30" s="1"/>
      <c r="I30" s="1"/>
    </row>
    <row r="31" spans="1:9" x14ac:dyDescent="0.25">
      <c r="A31" s="77" t="s">
        <v>18</v>
      </c>
      <c r="B31" s="29" t="s">
        <v>22</v>
      </c>
      <c r="E31" s="1"/>
      <c r="F31" s="1"/>
      <c r="I31" s="1"/>
    </row>
    <row r="32" spans="1:9" x14ac:dyDescent="0.25">
      <c r="A32" s="77" t="s">
        <v>19</v>
      </c>
      <c r="B32" s="29" t="s">
        <v>23</v>
      </c>
      <c r="E32" s="1"/>
      <c r="F32" s="1"/>
      <c r="I32" s="1"/>
    </row>
    <row r="33" spans="1:9" x14ac:dyDescent="0.25">
      <c r="A33" s="77" t="s">
        <v>21</v>
      </c>
      <c r="B33" s="29" t="s">
        <v>33</v>
      </c>
      <c r="E33" s="1"/>
      <c r="F33" s="1"/>
      <c r="I33" s="1"/>
    </row>
    <row r="34" spans="1:9" x14ac:dyDescent="0.25">
      <c r="A34" s="78" t="s">
        <v>27</v>
      </c>
      <c r="B34" s="29" t="s">
        <v>34</v>
      </c>
      <c r="E34" s="1"/>
      <c r="F34" s="1"/>
      <c r="I34" s="1"/>
    </row>
    <row r="35" spans="1:9" x14ac:dyDescent="0.25">
      <c r="E35" s="1"/>
      <c r="F35" s="1"/>
      <c r="I35" s="1"/>
    </row>
    <row r="36" spans="1:9" x14ac:dyDescent="0.25">
      <c r="E36" s="1"/>
    </row>
  </sheetData>
  <mergeCells count="40">
    <mergeCell ref="D18:E18"/>
    <mergeCell ref="F18:G18"/>
    <mergeCell ref="H18:I18"/>
    <mergeCell ref="B11:C11"/>
    <mergeCell ref="B4:C4"/>
    <mergeCell ref="B2:I2"/>
    <mergeCell ref="D4:E4"/>
    <mergeCell ref="F4:G4"/>
    <mergeCell ref="H4:I4"/>
    <mergeCell ref="B9:I9"/>
    <mergeCell ref="B3:I3"/>
    <mergeCell ref="B10:I10"/>
    <mergeCell ref="D28:E28"/>
    <mergeCell ref="F28:G28"/>
    <mergeCell ref="H28:I28"/>
    <mergeCell ref="D5:E5"/>
    <mergeCell ref="F5:G5"/>
    <mergeCell ref="H5:I5"/>
    <mergeCell ref="D19:E19"/>
    <mergeCell ref="F19:G19"/>
    <mergeCell ref="H19:I19"/>
    <mergeCell ref="D6:E6"/>
    <mergeCell ref="F6:G6"/>
    <mergeCell ref="H6:I6"/>
    <mergeCell ref="D11:E11"/>
    <mergeCell ref="F11:G11"/>
    <mergeCell ref="H11:I11"/>
    <mergeCell ref="D25:E25"/>
    <mergeCell ref="D22:E22"/>
    <mergeCell ref="F22:G22"/>
    <mergeCell ref="H22:I22"/>
    <mergeCell ref="H23:I23"/>
    <mergeCell ref="F23:G23"/>
    <mergeCell ref="D23:E23"/>
    <mergeCell ref="F25:G25"/>
    <mergeCell ref="H25:I25"/>
    <mergeCell ref="B24:C24"/>
    <mergeCell ref="D24:E24"/>
    <mergeCell ref="F24:G24"/>
    <mergeCell ref="H24:I24"/>
  </mergeCells>
  <pageMargins left="0.7" right="0.7" top="0.75" bottom="0.75" header="0.3" footer="0.3"/>
  <pageSetup scale="77" orientation="portrait" horizontalDpi="4294967294" verticalDpi="0" r:id="rId1"/>
  <ignoredErrors>
    <ignoredError sqref="A31:A3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Bernard A Ferret</cp:lastModifiedBy>
  <cp:lastPrinted>2023-11-15T17:35:43Z</cp:lastPrinted>
  <dcterms:created xsi:type="dcterms:W3CDTF">2016-08-31T15:13:29Z</dcterms:created>
  <dcterms:modified xsi:type="dcterms:W3CDTF">2026-04-08T17:06:50Z</dcterms:modified>
</cp:coreProperties>
</file>